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Model" sheetId="3" state="visible" r:id="rId3"/>
    <sheet xmlns:r="http://schemas.openxmlformats.org/officeDocument/2006/relationships" name="Sensitivity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7">
    <font>
      <name val="Calibri"/>
      <family val="2"/>
      <color theme="1"/>
      <sz val="11"/>
      <scheme val="minor"/>
    </font>
    <font>
      <name val="Calibri"/>
      <b val="1"/>
      <color rgb="000B0F14"/>
      <sz val="18"/>
    </font>
    <font>
      <name val="Calibri"/>
      <b val="1"/>
      <color rgb="000B0F14"/>
      <sz val="12"/>
    </font>
    <font>
      <name val="Calibri"/>
      <color rgb="000B0F14"/>
      <sz val="11"/>
    </font>
    <font>
      <name val="Calibri"/>
      <b val="1"/>
      <color rgb="00FFFFFF"/>
      <sz val="11"/>
    </font>
    <font>
      <name val="Calibri"/>
      <color rgb="004B5563"/>
      <sz val="10"/>
    </font>
    <font>
      <name val="Calibri"/>
      <b val="1"/>
      <color rgb="000B0F14"/>
      <sz val="11"/>
    </font>
  </fonts>
  <fills count="6">
    <fill>
      <patternFill/>
    </fill>
    <fill>
      <patternFill patternType="gray125"/>
    </fill>
    <fill>
      <patternFill patternType="solid">
        <fgColor rgb="000B0F14"/>
      </patternFill>
    </fill>
    <fill>
      <patternFill patternType="solid">
        <fgColor rgb="00EEF2F7"/>
      </patternFill>
    </fill>
    <fill>
      <patternFill patternType="solid">
        <fgColor rgb="00FFF4CC"/>
      </patternFill>
    </fill>
    <fill>
      <patternFill patternType="solid">
        <fgColor rgb="00F8FAFC"/>
      </patternFill>
    </fill>
  </fills>
  <borders count="2">
    <border>
      <left/>
      <right/>
      <top/>
      <bottom/>
      <diagonal/>
    </border>
    <border>
      <left style="thin">
        <color rgb="009AA4B2"/>
      </left>
      <right style="thin">
        <color rgb="009AA4B2"/>
      </right>
      <top style="thin">
        <color rgb="009AA4B2"/>
      </top>
      <bottom style="thin">
        <color rgb="009AA4B2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left" vertical="center" wrapText="1"/>
    </xf>
    <xf numFmtId="1" fontId="3" fillId="4" borderId="1" applyAlignment="1" pivotButton="0" quotePrefix="0" xfId="0">
      <alignment horizontal="right" vertical="center"/>
    </xf>
    <xf numFmtId="10" fontId="3" fillId="4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left" vertical="center" wrapText="1"/>
    </xf>
    <xf numFmtId="164" fontId="3" fillId="5" borderId="1" applyAlignment="1" pivotButton="0" quotePrefix="0" xfId="0">
      <alignment horizontal="right" vertical="center"/>
    </xf>
    <xf numFmtId="0" fontId="0" fillId="0" borderId="1" pivotButton="0" quotePrefix="0" xfId="0"/>
    <xf numFmtId="0" fontId="6" fillId="5" borderId="1" applyAlignment="1" pivotButton="0" quotePrefix="0" xfId="0">
      <alignment horizontal="left" vertical="center" wrapText="1"/>
    </xf>
    <xf numFmtId="10" fontId="3" fillId="5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top" wrapText="1"/>
    </xf>
    <xf numFmtId="164" fontId="6" fillId="5" borderId="1" applyAlignment="1" pivotButton="0" quotePrefix="0" xfId="0">
      <alignment horizontal="right" vertical="center"/>
    </xf>
    <xf numFmtId="0" fontId="6" fillId="0" borderId="0" applyAlignment="1" pivotButton="0" quotePrefix="0" xfId="0">
      <alignment horizontal="left" vertical="center" wrapText="1"/>
    </xf>
    <xf numFmtId="0" fontId="0" fillId="2" borderId="1" pivotButton="0" quotePrefix="0" xfId="0"/>
    <xf numFmtId="9" fontId="4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 ht="20" customHeight="1">
      <c r="A1" s="1" t="inlineStr">
        <is>
          <t>AI ROI Calculator Template</t>
        </is>
      </c>
    </row>
    <row r="2" ht="20" customHeight="1"/>
    <row r="3" ht="20" customHeight="1">
      <c r="A3" s="2" t="inlineStr">
        <is>
          <t>How to use</t>
        </is>
      </c>
    </row>
    <row r="4" ht="20" customHeight="1">
      <c r="A4" s="3" t="inlineStr">
        <is>
          <t>1) Enter assumptions in the Inputs sheet (yellow cells).</t>
        </is>
      </c>
    </row>
    <row r="5" ht="20" customHeight="1">
      <c r="A5" s="3" t="inlineStr">
        <is>
          <t>2) Review calculated cash flows and KPIs in the Model sheet.</t>
        </is>
      </c>
    </row>
    <row r="6" ht="20" customHeight="1">
      <c r="A6" s="3" t="inlineStr">
        <is>
          <t>3) Use Sensitivity to see how ROI changes with different assumptions.</t>
        </is>
      </c>
    </row>
    <row r="7" ht="20" customHeight="1"/>
    <row r="8" ht="20" customHeight="1">
      <c r="A8" s="2" t="inlineStr">
        <is>
          <t>Notes</t>
        </is>
      </c>
    </row>
    <row r="9" ht="20" customHeight="1">
      <c r="A9" s="3" t="inlineStr">
        <is>
          <t>• This is a planning template. Validate assumptions with finance and stakeholders.</t>
        </is>
      </c>
    </row>
    <row r="10" ht="20" customHeight="1">
      <c r="A10" s="3" t="inlineStr">
        <is>
          <t>• Risk-reduction benefits can be modeled as avoided loss or cost avoidance—be consistent.</t>
        </is>
      </c>
    </row>
    <row r="11" ht="20" customHeight="1"/>
    <row r="12" ht="20" customHeight="1">
      <c r="A12" s="2" t="inlineStr">
        <is>
          <t>Contact</t>
        </is>
      </c>
    </row>
    <row r="13" ht="20" customHeight="1">
      <c r="A13" s="3" t="inlineStr">
        <is>
          <t>advisory@cichocki.com</t>
        </is>
      </c>
    </row>
    <row r="14" ht="20" customHeight="1"/>
    <row r="15" ht="20" customHeight="1"/>
    <row r="16" ht="20" customHeight="1"/>
    <row r="17" ht="20" customHeight="1"/>
    <row r="18" ht="20" customHeight="1"/>
    <row r="19" ht="20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4" customWidth="1" min="1" max="1"/>
    <col width="20" customWidth="1" min="2" max="2"/>
    <col width="56" customWidth="1" min="3" max="3"/>
  </cols>
  <sheetData>
    <row r="1">
      <c r="A1" s="4" t="inlineStr">
        <is>
          <t>Inputs (edit yellow cells)</t>
        </is>
      </c>
    </row>
    <row r="4">
      <c r="A4" s="5" t="inlineStr">
        <is>
          <t>Assumption</t>
        </is>
      </c>
      <c r="B4" s="5" t="inlineStr">
        <is>
          <t>Value</t>
        </is>
      </c>
      <c r="C4" s="5" t="inlineStr">
        <is>
          <t>Notes</t>
        </is>
      </c>
    </row>
    <row r="5">
      <c r="A5" s="6" t="inlineStr">
        <is>
          <t>Project metadata</t>
        </is>
      </c>
      <c r="B5" s="6" t="n"/>
      <c r="C5" s="6" t="n"/>
    </row>
    <row r="6" ht="20" customHeight="1">
      <c r="A6" s="7" t="inlineStr">
        <is>
          <t>Project name</t>
        </is>
      </c>
      <c r="B6" s="8" t="inlineStr">
        <is>
          <t>AI Initiative</t>
        </is>
      </c>
      <c r="C6" s="9" t="inlineStr">
        <is>
          <t>Name of the AI program / use case</t>
        </is>
      </c>
    </row>
    <row r="7" ht="20" customHeight="1">
      <c r="A7" s="7" t="inlineStr">
        <is>
          <t>Owner</t>
        </is>
      </c>
      <c r="B7" s="8" t="inlineStr">
        <is>
          <t>Executive Sponsor</t>
        </is>
      </c>
      <c r="C7" s="9" t="inlineStr">
        <is>
          <t>Accountable executive</t>
        </is>
      </c>
    </row>
    <row r="8" ht="20" customHeight="1">
      <c r="A8" s="7" t="inlineStr">
        <is>
          <t>Analysis horizon (years)</t>
        </is>
      </c>
      <c r="B8" s="10" t="n">
        <v>5</v>
      </c>
      <c r="C8" s="9" t="inlineStr">
        <is>
          <t>Typically 3–5 years</t>
        </is>
      </c>
    </row>
    <row r="9" ht="20" customHeight="1">
      <c r="A9" s="7" t="inlineStr">
        <is>
          <t>Discount rate</t>
        </is>
      </c>
      <c r="B9" s="11" t="n">
        <v>0.12</v>
      </c>
      <c r="C9" s="9" t="inlineStr">
        <is>
          <t>Used for NPV (e.g., WACC)</t>
        </is>
      </c>
    </row>
    <row r="11">
      <c r="A11" s="6" t="inlineStr">
        <is>
          <t>Upfront costs (Year 0)</t>
        </is>
      </c>
      <c r="B11" s="6" t="n"/>
      <c r="C11" s="6" t="n"/>
    </row>
    <row r="12" ht="20" customHeight="1">
      <c r="A12" s="7" t="inlineStr">
        <is>
          <t>Implementation (internal labor)</t>
        </is>
      </c>
      <c r="B12" s="12" t="n">
        <v>250000</v>
      </c>
      <c r="C12" s="9" t="inlineStr">
        <is>
          <t>One-time build / integration</t>
        </is>
      </c>
    </row>
    <row r="13" ht="20" customHeight="1">
      <c r="A13" s="7" t="inlineStr">
        <is>
          <t>Vendor / tooling setup</t>
        </is>
      </c>
      <c r="B13" s="12" t="n">
        <v>75000</v>
      </c>
      <c r="C13" s="9" t="inlineStr">
        <is>
          <t>One-time licenses or onboarding</t>
        </is>
      </c>
    </row>
    <row r="14" ht="20" customHeight="1">
      <c r="A14" s="7" t="inlineStr">
        <is>
          <t>Security / compliance work</t>
        </is>
      </c>
      <c r="B14" s="12" t="n">
        <v>50000</v>
      </c>
      <c r="C14" s="9" t="inlineStr">
        <is>
          <t>Reviews, controls, documentation</t>
        </is>
      </c>
    </row>
    <row r="16">
      <c r="A16" s="6" t="inlineStr">
        <is>
          <t>Recurring annual costs (Years 1..N)</t>
        </is>
      </c>
      <c r="B16" s="6" t="n"/>
      <c r="C16" s="6" t="n"/>
    </row>
    <row r="17" ht="20" customHeight="1">
      <c r="A17" s="7" t="inlineStr">
        <is>
          <t>Ongoing licenses / usage</t>
        </is>
      </c>
      <c r="B17" s="12" t="n">
        <v>120000</v>
      </c>
      <c r="C17" s="9" t="inlineStr">
        <is>
          <t>Annual vendor fees + inference costs</t>
        </is>
      </c>
    </row>
    <row r="18" ht="20" customHeight="1">
      <c r="A18" s="7" t="inlineStr">
        <is>
          <t>Support / operations</t>
        </is>
      </c>
      <c r="B18" s="12" t="n">
        <v>80000</v>
      </c>
      <c r="C18" s="9" t="inlineStr">
        <is>
          <t>Monitoring, incident response, maintenance</t>
        </is>
      </c>
    </row>
    <row r="20">
      <c r="A20" s="6" t="inlineStr">
        <is>
          <t>Annual benefits at full adoption (Years 1..N)</t>
        </is>
      </c>
      <c r="B20" s="6" t="n"/>
      <c r="C20" s="6" t="n"/>
    </row>
    <row r="21" ht="20" customHeight="1">
      <c r="A21" s="7" t="inlineStr">
        <is>
          <t>Labor savings</t>
        </is>
      </c>
      <c r="B21" s="12" t="n">
        <v>300000</v>
      </c>
      <c r="C21" s="9" t="inlineStr">
        <is>
          <t>Cost savings from efficiency</t>
        </is>
      </c>
    </row>
    <row r="22" ht="20" customHeight="1">
      <c r="A22" s="7" t="inlineStr">
        <is>
          <t>Revenue lift</t>
        </is>
      </c>
      <c r="B22" s="12" t="n">
        <v>150000</v>
      </c>
      <c r="C22" s="9" t="inlineStr">
        <is>
          <t>Incremental gross profit contribution</t>
        </is>
      </c>
    </row>
    <row r="23" ht="20" customHeight="1">
      <c r="A23" s="7" t="inlineStr">
        <is>
          <t>Risk reduction value</t>
        </is>
      </c>
      <c r="B23" s="12" t="n">
        <v>100000</v>
      </c>
      <c r="C23" s="9" t="inlineStr">
        <is>
          <t>Avoided loss / cost avoidance</t>
        </is>
      </c>
    </row>
    <row r="25">
      <c r="A25" s="6" t="inlineStr">
        <is>
          <t>Adoption ramp</t>
        </is>
      </c>
      <c r="B25" s="6" t="n"/>
      <c r="C25" s="6" t="n"/>
    </row>
    <row r="26" ht="20" customHeight="1">
      <c r="A26" s="7" t="inlineStr">
        <is>
          <t>Year 1 adoption</t>
        </is>
      </c>
      <c r="B26" s="11" t="n">
        <v>0.5</v>
      </c>
      <c r="C26" s="9" t="inlineStr">
        <is>
          <t>Percent of full benefit realized</t>
        </is>
      </c>
    </row>
    <row r="27" ht="20" customHeight="1">
      <c r="A27" s="7" t="inlineStr">
        <is>
          <t>Year 2 adoption</t>
        </is>
      </c>
      <c r="B27" s="11" t="n">
        <v>0.8</v>
      </c>
      <c r="C27" s="9" t="inlineStr">
        <is>
          <t>Percent of full benefit realized</t>
        </is>
      </c>
    </row>
    <row r="28" ht="20" customHeight="1">
      <c r="A28" s="7" t="inlineStr">
        <is>
          <t>Year 3+ adoption</t>
        </is>
      </c>
      <c r="B28" s="11" t="n">
        <v>1</v>
      </c>
      <c r="C28" s="9" t="inlineStr">
        <is>
          <t>Percent of full benefit realized</t>
        </is>
      </c>
    </row>
  </sheetData>
  <mergeCells count="5">
    <mergeCell ref="A25:C25"/>
    <mergeCell ref="A11:C11"/>
    <mergeCell ref="A5:C5"/>
    <mergeCell ref="A20:C20"/>
    <mergeCell ref="A16:C1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28" customWidth="1" min="8" max="8"/>
    <col width="16" customWidth="1" min="9" max="9"/>
  </cols>
  <sheetData>
    <row r="1">
      <c r="A1" s="1" t="inlineStr">
        <is>
          <t>AI ROI Model</t>
        </is>
      </c>
    </row>
    <row r="5">
      <c r="A5" s="5" t="inlineStr">
        <is>
          <t>Line item</t>
        </is>
      </c>
      <c r="B5" s="5" t="inlineStr">
        <is>
          <t>Year 0</t>
        </is>
      </c>
      <c r="C5" s="5" t="inlineStr">
        <is>
          <t>Year 1</t>
        </is>
      </c>
      <c r="D5" s="5" t="inlineStr">
        <is>
          <t>Year 2</t>
        </is>
      </c>
      <c r="E5" s="5" t="inlineStr">
        <is>
          <t>Year 3</t>
        </is>
      </c>
      <c r="F5" s="5" t="inlineStr">
        <is>
          <t>Year 4</t>
        </is>
      </c>
      <c r="G5" s="5" t="inlineStr">
        <is>
          <t>Year 5</t>
        </is>
      </c>
    </row>
    <row r="7" ht="20" customHeight="1">
      <c r="A7" s="13" t="inlineStr">
        <is>
          <t>Upfront costs</t>
        </is>
      </c>
      <c r="B7" s="14" t="n"/>
      <c r="C7" s="14" t="n"/>
      <c r="D7" s="14" t="n"/>
      <c r="E7" s="14" t="n"/>
      <c r="F7" s="14" t="n"/>
      <c r="G7" s="14" t="n"/>
      <c r="H7" s="6" t="inlineStr">
        <is>
          <t>Key metrics</t>
        </is>
      </c>
    </row>
    <row r="8" ht="20" customHeight="1">
      <c r="A8" s="15" t="inlineStr">
        <is>
          <t>Implementation (internal labor)</t>
        </is>
      </c>
      <c r="B8" s="16">
        <f>-Inputs!$B$12</f>
        <v/>
      </c>
      <c r="C8" s="16" t="n">
        <v>0</v>
      </c>
      <c r="D8" s="16" t="n">
        <v>0</v>
      </c>
      <c r="E8" s="16" t="n">
        <v>0</v>
      </c>
      <c r="F8" s="16" t="n">
        <v>0</v>
      </c>
      <c r="G8" s="16" t="n">
        <v>0</v>
      </c>
      <c r="H8" s="17" t="n"/>
      <c r="I8" s="17" t="n"/>
    </row>
    <row r="9" ht="20" customHeight="1">
      <c r="A9" s="15" t="inlineStr">
        <is>
          <t>Vendor / tooling setup</t>
        </is>
      </c>
      <c r="B9" s="16">
        <f>-Inputs!$B$13</f>
        <v/>
      </c>
      <c r="C9" s="16" t="n">
        <v>0</v>
      </c>
      <c r="D9" s="16" t="n">
        <v>0</v>
      </c>
      <c r="E9" s="16" t="n">
        <v>0</v>
      </c>
      <c r="F9" s="16" t="n">
        <v>0</v>
      </c>
      <c r="G9" s="16" t="n">
        <v>0</v>
      </c>
      <c r="H9" s="18" t="inlineStr">
        <is>
          <t>NPV</t>
        </is>
      </c>
      <c r="I9" s="16">
        <f>B22 + NPV(Inputs!$B$9, C22:G22)</f>
        <v/>
      </c>
    </row>
    <row r="10" ht="20" customHeight="1">
      <c r="A10" s="15" t="inlineStr">
        <is>
          <t>Security / compliance work</t>
        </is>
      </c>
      <c r="B10" s="16">
        <f>-Inputs!$B$14</f>
        <v/>
      </c>
      <c r="C10" s="16" t="n">
        <v>0</v>
      </c>
      <c r="D10" s="16" t="n">
        <v>0</v>
      </c>
      <c r="E10" s="16" t="n">
        <v>0</v>
      </c>
      <c r="F10" s="16" t="n">
        <v>0</v>
      </c>
      <c r="G10" s="16" t="n">
        <v>0</v>
      </c>
      <c r="H10" s="18" t="inlineStr">
        <is>
          <t>IRR</t>
        </is>
      </c>
      <c r="I10" s="19">
        <f>IRR(B22:G22)</f>
        <v/>
      </c>
    </row>
    <row r="11" ht="20" customHeight="1">
      <c r="A11" s="13" t="inlineStr">
        <is>
          <t>Recurring annual costs</t>
        </is>
      </c>
      <c r="B11" s="14" t="n"/>
      <c r="C11" s="14" t="n"/>
      <c r="D11" s="14" t="n"/>
      <c r="E11" s="14" t="n"/>
      <c r="F11" s="14" t="n"/>
      <c r="G11" s="14" t="n"/>
      <c r="H11" s="18" t="inlineStr">
        <is>
          <t>Payback year</t>
        </is>
      </c>
      <c r="I11" s="20">
        <f>IFERROR(MATCH(TRUE, B23:G23&gt;=0, 0)-1, "N/A")</f>
        <v/>
      </c>
    </row>
    <row r="12" ht="20" customHeight="1">
      <c r="A12" s="15" t="inlineStr">
        <is>
          <t>Ongoing licenses / usage</t>
        </is>
      </c>
      <c r="B12" s="16" t="n">
        <v>0</v>
      </c>
      <c r="C12" s="16">
        <f>-Inputs!$B$17</f>
        <v/>
      </c>
      <c r="D12" s="16">
        <f>-Inputs!$B$17</f>
        <v/>
      </c>
      <c r="E12" s="16">
        <f>-Inputs!$B$17</f>
        <v/>
      </c>
      <c r="F12" s="16">
        <f>-Inputs!$B$17</f>
        <v/>
      </c>
      <c r="G12" s="16">
        <f>-Inputs!$B$17</f>
        <v/>
      </c>
    </row>
    <row r="13" ht="20" customHeight="1">
      <c r="A13" s="15" t="inlineStr">
        <is>
          <t>Support / operations</t>
        </is>
      </c>
      <c r="B13" s="16" t="n">
        <v>0</v>
      </c>
      <c r="C13" s="16">
        <f>-Inputs!$B$18</f>
        <v/>
      </c>
      <c r="D13" s="16">
        <f>-Inputs!$B$18</f>
        <v/>
      </c>
      <c r="E13" s="16">
        <f>-Inputs!$B$18</f>
        <v/>
      </c>
      <c r="F13" s="16">
        <f>-Inputs!$B$18</f>
        <v/>
      </c>
      <c r="G13" s="16">
        <f>-Inputs!$B$18</f>
        <v/>
      </c>
      <c r="H13" s="18" t="inlineStr">
        <is>
          <t>Note</t>
        </is>
      </c>
      <c r="I13" s="21" t="inlineStr">
        <is>
          <t>Payback formula uses an array expression in older Excel versions. If it shows #VALUE!, compute payback manually from the cumulative row.</t>
        </is>
      </c>
    </row>
    <row r="14">
      <c r="I14" s="17" t="n"/>
    </row>
    <row r="15" ht="20" customHeight="1">
      <c r="A15" s="13" t="inlineStr">
        <is>
          <t>Benefits (at adoption)</t>
        </is>
      </c>
      <c r="B15" s="14" t="n"/>
      <c r="C15" s="14" t="n"/>
      <c r="D15" s="14" t="n"/>
      <c r="E15" s="14" t="n"/>
      <c r="F15" s="14" t="n"/>
      <c r="G15" s="14" t="n"/>
    </row>
    <row r="16" ht="20" customHeight="1">
      <c r="A16" s="15" t="inlineStr">
        <is>
          <t>Labor savings</t>
        </is>
      </c>
      <c r="B16" s="16" t="n">
        <v>0</v>
      </c>
      <c r="C16" s="16">
        <f>Inputs!$B$21*Inputs!$B$26</f>
        <v/>
      </c>
      <c r="D16" s="16">
        <f>Inputs!$B$21*Inputs!$B$27</f>
        <v/>
      </c>
      <c r="E16" s="16">
        <f>Inputs!$B$21*Inputs!$B$28</f>
        <v/>
      </c>
      <c r="F16" s="16">
        <f>Inputs!$B$21*Inputs!$B$28</f>
        <v/>
      </c>
      <c r="G16" s="16">
        <f>Inputs!$B$21*Inputs!$B$28</f>
        <v/>
      </c>
    </row>
    <row r="17" ht="20" customHeight="1">
      <c r="A17" s="15" t="inlineStr">
        <is>
          <t>Revenue lift</t>
        </is>
      </c>
      <c r="B17" s="16" t="n">
        <v>0</v>
      </c>
      <c r="C17" s="16">
        <f>Inputs!$B$22*Inputs!$B$26</f>
        <v/>
      </c>
      <c r="D17" s="16">
        <f>Inputs!$B$22*Inputs!$B$27</f>
        <v/>
      </c>
      <c r="E17" s="16">
        <f>Inputs!$B$22*Inputs!$B$28</f>
        <v/>
      </c>
      <c r="F17" s="16">
        <f>Inputs!$B$22*Inputs!$B$28</f>
        <v/>
      </c>
      <c r="G17" s="16">
        <f>Inputs!$B$22*Inputs!$B$28</f>
        <v/>
      </c>
    </row>
    <row r="18" ht="20" customHeight="1">
      <c r="A18" s="15" t="inlineStr">
        <is>
          <t>Risk reduction value</t>
        </is>
      </c>
      <c r="B18" s="16" t="n">
        <v>0</v>
      </c>
      <c r="C18" s="16">
        <f>Inputs!$B$23*Inputs!$B$26</f>
        <v/>
      </c>
      <c r="D18" s="16">
        <f>Inputs!$B$23*Inputs!$B$27</f>
        <v/>
      </c>
      <c r="E18" s="16">
        <f>Inputs!$B$23*Inputs!$B$28</f>
        <v/>
      </c>
      <c r="F18" s="16">
        <f>Inputs!$B$23*Inputs!$B$28</f>
        <v/>
      </c>
      <c r="G18" s="16">
        <f>Inputs!$B$23*Inputs!$B$28</f>
        <v/>
      </c>
    </row>
    <row r="20" ht="20" customHeight="1">
      <c r="A20" s="18" t="inlineStr">
        <is>
          <t>Total benefits</t>
        </is>
      </c>
      <c r="B20" s="22">
        <f>SUM(B16:B18)</f>
        <v/>
      </c>
      <c r="C20" s="22">
        <f>SUM(C16:C18)</f>
        <v/>
      </c>
      <c r="D20" s="22">
        <f>SUM(D16:D18)</f>
        <v/>
      </c>
      <c r="E20" s="22">
        <f>SUM(E16:E18)</f>
        <v/>
      </c>
      <c r="F20" s="22">
        <f>SUM(F16:F18)</f>
        <v/>
      </c>
      <c r="G20" s="22">
        <f>SUM(G16:G18)</f>
        <v/>
      </c>
    </row>
    <row r="21" ht="20" customHeight="1">
      <c r="A21" s="18" t="inlineStr">
        <is>
          <t>Total costs</t>
        </is>
      </c>
      <c r="B21" s="22">
        <f>SUM(B8:B10)+SUM(B12:B13)</f>
        <v/>
      </c>
      <c r="C21" s="22">
        <f>SUM(C8:C10)+SUM(C12:C13)</f>
        <v/>
      </c>
      <c r="D21" s="22">
        <f>SUM(D8:D10)+SUM(D12:D13)</f>
        <v/>
      </c>
      <c r="E21" s="22">
        <f>SUM(E8:E10)+SUM(E12:E13)</f>
        <v/>
      </c>
      <c r="F21" s="22">
        <f>SUM(F8:F10)+SUM(F12:F13)</f>
        <v/>
      </c>
      <c r="G21" s="22">
        <f>SUM(G8:G10)+SUM(G12:G13)</f>
        <v/>
      </c>
    </row>
    <row r="22" ht="20" customHeight="1">
      <c r="A22" s="18" t="inlineStr">
        <is>
          <t>Net cash flow</t>
        </is>
      </c>
      <c r="B22" s="22">
        <f>B20+B21</f>
        <v/>
      </c>
      <c r="C22" s="22">
        <f>C20+C21</f>
        <v/>
      </c>
      <c r="D22" s="22">
        <f>D20+D21</f>
        <v/>
      </c>
      <c r="E22" s="22">
        <f>E20+E21</f>
        <v/>
      </c>
      <c r="F22" s="22">
        <f>F20+F21</f>
        <v/>
      </c>
      <c r="G22" s="22">
        <f>G20+G21</f>
        <v/>
      </c>
    </row>
    <row r="23" ht="20" customHeight="1">
      <c r="A23" s="18" t="inlineStr">
        <is>
          <t>Cumulative cash flow</t>
        </is>
      </c>
      <c r="B23" s="22">
        <f>B22</f>
        <v/>
      </c>
      <c r="C23" s="22">
        <f>B23+C22</f>
        <v/>
      </c>
      <c r="D23" s="22">
        <f>C23+D22</f>
        <v/>
      </c>
      <c r="E23" s="22">
        <f>D23+E22</f>
        <v/>
      </c>
      <c r="F23" s="22">
        <f>E23+F22</f>
        <v/>
      </c>
      <c r="G23" s="22">
        <f>F23+G22</f>
        <v/>
      </c>
    </row>
  </sheetData>
  <mergeCells count="1">
    <mergeCell ref="I13:I1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1" t="inlineStr">
        <is>
          <t>Sensitivity analysis (NPV)</t>
        </is>
      </c>
    </row>
    <row r="4">
      <c r="A4" s="23" t="inlineStr">
        <is>
          <t>Benefit multiplier ↓ / Cost multiplier →</t>
        </is>
      </c>
    </row>
    <row r="5">
      <c r="A5" s="24" t="inlineStr"/>
      <c r="B5" s="25" t="n">
        <v>0.8</v>
      </c>
      <c r="C5" s="25" t="n">
        <v>0.9</v>
      </c>
      <c r="D5" s="25" t="n">
        <v>1</v>
      </c>
      <c r="E5" s="25" t="n">
        <v>1.1</v>
      </c>
      <c r="F5" s="25" t="n">
        <v>1.2</v>
      </c>
    </row>
    <row r="6">
      <c r="A6" s="25" t="n">
        <v>0.8</v>
      </c>
      <c r="B6" s="16">
        <f>(Model!B20*0.8 + Model!B21*0.8) + NPV(Inputs!$B$9, (Model!C20*0.8 + Model!C21*0.8),(Model!D20*0.8 + Model!D21*0.8),(Model!E20*0.8 + Model!E21*0.8),(Model!F20*0.8 + Model!F21*0.8),(Model!G20*0.8 + Model!G21*0.8))</f>
        <v/>
      </c>
      <c r="C6" s="16">
        <f>(Model!B20*0.8 + Model!B21*0.9) + NPV(Inputs!$B$9, (Model!C20*0.8 + Model!C21*0.9),(Model!D20*0.8 + Model!D21*0.9),(Model!E20*0.8 + Model!E21*0.9),(Model!F20*0.8 + Model!F21*0.9),(Model!G20*0.8 + Model!G21*0.9))</f>
        <v/>
      </c>
      <c r="D6" s="16">
        <f>(Model!B20*0.8 + Model!B21*1.0) + NPV(Inputs!$B$9, (Model!C20*0.8 + Model!C21*1.0),(Model!D20*0.8 + Model!D21*1.0),(Model!E20*0.8 + Model!E21*1.0),(Model!F20*0.8 + Model!F21*1.0),(Model!G20*0.8 + Model!G21*1.0))</f>
        <v/>
      </c>
      <c r="E6" s="16">
        <f>(Model!B20*0.8 + Model!B21*1.1) + NPV(Inputs!$B$9, (Model!C20*0.8 + Model!C21*1.1),(Model!D20*0.8 + Model!D21*1.1),(Model!E20*0.8 + Model!E21*1.1),(Model!F20*0.8 + Model!F21*1.1),(Model!G20*0.8 + Model!G21*1.1))</f>
        <v/>
      </c>
      <c r="F6" s="16">
        <f>(Model!B20*0.8 + Model!B21*1.2) + NPV(Inputs!$B$9, (Model!C20*0.8 + Model!C21*1.2),(Model!D20*0.8 + Model!D21*1.2),(Model!E20*0.8 + Model!E21*1.2),(Model!F20*0.8 + Model!F21*1.2),(Model!G20*0.8 + Model!G21*1.2))</f>
        <v/>
      </c>
    </row>
    <row r="7">
      <c r="A7" s="25" t="n">
        <v>0.9</v>
      </c>
      <c r="B7" s="16">
        <f>(Model!B20*0.9 + Model!B21*0.8) + NPV(Inputs!$B$9, (Model!C20*0.9 + Model!C21*0.8),(Model!D20*0.9 + Model!D21*0.8),(Model!E20*0.9 + Model!E21*0.8),(Model!F20*0.9 + Model!F21*0.8),(Model!G20*0.9 + Model!G21*0.8))</f>
        <v/>
      </c>
      <c r="C7" s="16">
        <f>(Model!B20*0.9 + Model!B21*0.9) + NPV(Inputs!$B$9, (Model!C20*0.9 + Model!C21*0.9),(Model!D20*0.9 + Model!D21*0.9),(Model!E20*0.9 + Model!E21*0.9),(Model!F20*0.9 + Model!F21*0.9),(Model!G20*0.9 + Model!G21*0.9))</f>
        <v/>
      </c>
      <c r="D7" s="16">
        <f>(Model!B20*0.9 + Model!B21*1.0) + NPV(Inputs!$B$9, (Model!C20*0.9 + Model!C21*1.0),(Model!D20*0.9 + Model!D21*1.0),(Model!E20*0.9 + Model!E21*1.0),(Model!F20*0.9 + Model!F21*1.0),(Model!G20*0.9 + Model!G21*1.0))</f>
        <v/>
      </c>
      <c r="E7" s="16">
        <f>(Model!B20*0.9 + Model!B21*1.1) + NPV(Inputs!$B$9, (Model!C20*0.9 + Model!C21*1.1),(Model!D20*0.9 + Model!D21*1.1),(Model!E20*0.9 + Model!E21*1.1),(Model!F20*0.9 + Model!F21*1.1),(Model!G20*0.9 + Model!G21*1.1))</f>
        <v/>
      </c>
      <c r="F7" s="16">
        <f>(Model!B20*0.9 + Model!B21*1.2) + NPV(Inputs!$B$9, (Model!C20*0.9 + Model!C21*1.2),(Model!D20*0.9 + Model!D21*1.2),(Model!E20*0.9 + Model!E21*1.2),(Model!F20*0.9 + Model!F21*1.2),(Model!G20*0.9 + Model!G21*1.2))</f>
        <v/>
      </c>
    </row>
    <row r="8">
      <c r="A8" s="25" t="n">
        <v>1</v>
      </c>
      <c r="B8" s="16">
        <f>(Model!B20*1.0 + Model!B21*0.8) + NPV(Inputs!$B$9, (Model!C20*1.0 + Model!C21*0.8),(Model!D20*1.0 + Model!D21*0.8),(Model!E20*1.0 + Model!E21*0.8),(Model!F20*1.0 + Model!F21*0.8),(Model!G20*1.0 + Model!G21*0.8))</f>
        <v/>
      </c>
      <c r="C8" s="16">
        <f>(Model!B20*1.0 + Model!B21*0.9) + NPV(Inputs!$B$9, (Model!C20*1.0 + Model!C21*0.9),(Model!D20*1.0 + Model!D21*0.9),(Model!E20*1.0 + Model!E21*0.9),(Model!F20*1.0 + Model!F21*0.9),(Model!G20*1.0 + Model!G21*0.9))</f>
        <v/>
      </c>
      <c r="D8" s="16">
        <f>(Model!B20*1.0 + Model!B21*1.0) + NPV(Inputs!$B$9, (Model!C20*1.0 + Model!C21*1.0),(Model!D20*1.0 + Model!D21*1.0),(Model!E20*1.0 + Model!E21*1.0),(Model!F20*1.0 + Model!F21*1.0),(Model!G20*1.0 + Model!G21*1.0))</f>
        <v/>
      </c>
      <c r="E8" s="16">
        <f>(Model!B20*1.0 + Model!B21*1.1) + NPV(Inputs!$B$9, (Model!C20*1.0 + Model!C21*1.1),(Model!D20*1.0 + Model!D21*1.1),(Model!E20*1.0 + Model!E21*1.1),(Model!F20*1.0 + Model!F21*1.1),(Model!G20*1.0 + Model!G21*1.1))</f>
        <v/>
      </c>
      <c r="F8" s="16">
        <f>(Model!B20*1.0 + Model!B21*1.2) + NPV(Inputs!$B$9, (Model!C20*1.0 + Model!C21*1.2),(Model!D20*1.0 + Model!D21*1.2),(Model!E20*1.0 + Model!E21*1.2),(Model!F20*1.0 + Model!F21*1.2),(Model!G20*1.0 + Model!G21*1.2))</f>
        <v/>
      </c>
    </row>
    <row r="9">
      <c r="A9" s="25" t="n">
        <v>1.1</v>
      </c>
      <c r="B9" s="16">
        <f>(Model!B20*1.1 + Model!B21*0.8) + NPV(Inputs!$B$9, (Model!C20*1.1 + Model!C21*0.8),(Model!D20*1.1 + Model!D21*0.8),(Model!E20*1.1 + Model!E21*0.8),(Model!F20*1.1 + Model!F21*0.8),(Model!G20*1.1 + Model!G21*0.8))</f>
        <v/>
      </c>
      <c r="C9" s="16">
        <f>(Model!B20*1.1 + Model!B21*0.9) + NPV(Inputs!$B$9, (Model!C20*1.1 + Model!C21*0.9),(Model!D20*1.1 + Model!D21*0.9),(Model!E20*1.1 + Model!E21*0.9),(Model!F20*1.1 + Model!F21*0.9),(Model!G20*1.1 + Model!G21*0.9))</f>
        <v/>
      </c>
      <c r="D9" s="16">
        <f>(Model!B20*1.1 + Model!B21*1.0) + NPV(Inputs!$B$9, (Model!C20*1.1 + Model!C21*1.0),(Model!D20*1.1 + Model!D21*1.0),(Model!E20*1.1 + Model!E21*1.0),(Model!F20*1.1 + Model!F21*1.0),(Model!G20*1.1 + Model!G21*1.0))</f>
        <v/>
      </c>
      <c r="E9" s="16">
        <f>(Model!B20*1.1 + Model!B21*1.1) + NPV(Inputs!$B$9, (Model!C20*1.1 + Model!C21*1.1),(Model!D20*1.1 + Model!D21*1.1),(Model!E20*1.1 + Model!E21*1.1),(Model!F20*1.1 + Model!F21*1.1),(Model!G20*1.1 + Model!G21*1.1))</f>
        <v/>
      </c>
      <c r="F9" s="16">
        <f>(Model!B20*1.1 + Model!B21*1.2) + NPV(Inputs!$B$9, (Model!C20*1.1 + Model!C21*1.2),(Model!D20*1.1 + Model!D21*1.2),(Model!E20*1.1 + Model!E21*1.2),(Model!F20*1.1 + Model!F21*1.2),(Model!G20*1.1 + Model!G21*1.2))</f>
        <v/>
      </c>
    </row>
    <row r="10">
      <c r="A10" s="25" t="n">
        <v>1.2</v>
      </c>
      <c r="B10" s="16">
        <f>(Model!B20*1.2 + Model!B21*0.8) + NPV(Inputs!$B$9, (Model!C20*1.2 + Model!C21*0.8),(Model!D20*1.2 + Model!D21*0.8),(Model!E20*1.2 + Model!E21*0.8),(Model!F20*1.2 + Model!F21*0.8),(Model!G20*1.2 + Model!G21*0.8))</f>
        <v/>
      </c>
      <c r="C10" s="16">
        <f>(Model!B20*1.2 + Model!B21*0.9) + NPV(Inputs!$B$9, (Model!C20*1.2 + Model!C21*0.9),(Model!D20*1.2 + Model!D21*0.9),(Model!E20*1.2 + Model!E21*0.9),(Model!F20*1.2 + Model!F21*0.9),(Model!G20*1.2 + Model!G21*0.9))</f>
        <v/>
      </c>
      <c r="D10" s="16">
        <f>(Model!B20*1.2 + Model!B21*1.0) + NPV(Inputs!$B$9, (Model!C20*1.2 + Model!C21*1.0),(Model!D20*1.2 + Model!D21*1.0),(Model!E20*1.2 + Model!E21*1.0),(Model!F20*1.2 + Model!F21*1.0),(Model!G20*1.2 + Model!G21*1.0))</f>
        <v/>
      </c>
      <c r="E10" s="16">
        <f>(Model!B20*1.2 + Model!B21*1.1) + NPV(Inputs!$B$9, (Model!C20*1.2 + Model!C21*1.1),(Model!D20*1.2 + Model!D21*1.1),(Model!E20*1.2 + Model!E21*1.1),(Model!F20*1.2 + Model!F21*1.1),(Model!G20*1.2 + Model!G21*1.1))</f>
        <v/>
      </c>
      <c r="F10" s="16">
        <f>(Model!B20*1.2 + Model!B21*1.2) + NPV(Inputs!$B$9, (Model!C20*1.2 + Model!C21*1.2),(Model!D20*1.2 + Model!D21*1.2),(Model!E20*1.2 + Model!E21*1.2),(Model!F20*1.2 + Model!F21*1.2),(Model!G20*1.2 + Model!G21*1.2))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2026-01-07T21:35:52Z</dcterms:created>
  <dcterms:modified xmlns:dcterms="http://purl.org/dc/terms/" xmlns:xsi="http://www.w3.org/2001/XMLSchema-instance" xsi:type="dcterms:W3CDTF">2026-01-07T21:35:52Z</dcterms:modified>
</cp:coreProperties>
</file>